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hsd201-my.sharepoint.com/personal/jeff_simmons_buhsd_org/Documents/Excel/2223 Budget/2023/"/>
    </mc:Choice>
  </mc:AlternateContent>
  <xr:revisionPtr revIDLastSave="8" documentId="8_{D1B9CBF4-84D6-46C7-858A-B99A452A52AA}" xr6:coauthVersionLast="47" xr6:coauthVersionMax="47" xr10:uidLastSave="{26D7F1E3-F0D2-4898-8E2B-A76F4A876F4B}"/>
  <bookViews>
    <workbookView xWindow="-120" yWindow="-120" windowWidth="29040" windowHeight="15840" xr2:uid="{6E80D9B3-EE9A-4261-B03D-5E367205F7B8}"/>
  </bookViews>
  <sheets>
    <sheet name="Certifi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6" i="1" s="1"/>
  <c r="D14" i="1"/>
  <c r="D16" i="1" s="1"/>
  <c r="D12" i="1"/>
  <c r="D10" i="1"/>
  <c r="A2" i="1"/>
  <c r="D8" i="1" s="1"/>
  <c r="D18" i="1" l="1"/>
  <c r="D31" i="1" l="1"/>
  <c r="D28" i="1"/>
  <c r="D30" i="1"/>
  <c r="F24" i="1"/>
  <c r="D32" i="1"/>
  <c r="D29" i="1"/>
  <c r="D33" i="1" l="1"/>
  <c r="F30" i="1" s="1"/>
  <c r="F33" i="1" s="1"/>
</calcChain>
</file>

<file path=xl/sharedStrings.xml><?xml version="1.0" encoding="utf-8"?>
<sst xmlns="http://schemas.openxmlformats.org/spreadsheetml/2006/main" count="61" uniqueCount="52">
  <si>
    <t>SALARY</t>
  </si>
  <si>
    <t>CERTIFIED SALARY PLACEMENT SCHEDULE &amp;</t>
  </si>
  <si>
    <t>SALARY &amp; BENEFIT COMPENSATION ESTIMATOR</t>
  </si>
  <si>
    <t>EXPERIENCE</t>
  </si>
  <si>
    <t>FY 2022-23</t>
  </si>
  <si>
    <t>EDUCATION</t>
  </si>
  <si>
    <t>PLACEMENT SALARY CALCULATOR</t>
  </si>
  <si>
    <t>ESTIMATED PROPOSITION 301 COMPENSATION</t>
  </si>
  <si>
    <t>(Complete Green Shaded Areas)</t>
  </si>
  <si>
    <t>(Also Known As - Classroom Site Fund)</t>
  </si>
  <si>
    <t>PHD</t>
  </si>
  <si>
    <t>YES</t>
  </si>
  <si>
    <t>PLACEMENT BASE</t>
  </si>
  <si>
    <t>POT 1 - TEACHER BASE COMPENSATION</t>
  </si>
  <si>
    <t>NO</t>
  </si>
  <si>
    <t>YEARS OF EXPERIENCE</t>
  </si>
  <si>
    <t>POT 2 - PERFORMANCE PAY</t>
  </si>
  <si>
    <t>MA</t>
  </si>
  <si>
    <t>MASTERS</t>
  </si>
  <si>
    <t>POT 3 "MENU" TO TEACHER SALARY</t>
  </si>
  <si>
    <t>MA+12</t>
  </si>
  <si>
    <t>MA+24</t>
  </si>
  <si>
    <t>BACHELORS</t>
  </si>
  <si>
    <t>BA</t>
  </si>
  <si>
    <t>MA+36</t>
  </si>
  <si>
    <t>MA+48</t>
  </si>
  <si>
    <t>TOTAL PLACEMENT SALARY</t>
  </si>
  <si>
    <t>TOTAL ADDITIONAL COMPENSATION</t>
  </si>
  <si>
    <t>BENEFIT ESTIMATOR</t>
  </si>
  <si>
    <t>TOTAL COMPENSATION PACKAGE</t>
  </si>
  <si>
    <t>(Paid by District Based on Full-Time Employment)</t>
  </si>
  <si>
    <t>BA+12</t>
  </si>
  <si>
    <t>BA+24</t>
  </si>
  <si>
    <t>Health Insurance (Classic Silver)</t>
  </si>
  <si>
    <t>BA+36</t>
  </si>
  <si>
    <t>Dental Insurance</t>
  </si>
  <si>
    <t>BA+48</t>
  </si>
  <si>
    <t>Vision Insurance</t>
  </si>
  <si>
    <t>TOTAL PROP 301 COMPENSATION</t>
  </si>
  <si>
    <t>BA+60</t>
  </si>
  <si>
    <t>$50,000 Life Insurance</t>
  </si>
  <si>
    <t>BA+72</t>
  </si>
  <si>
    <t>Retirement Contribution</t>
  </si>
  <si>
    <t>EXTRA-DUTY ASSIGNMENT(S)</t>
  </si>
  <si>
    <t>BA+84</t>
  </si>
  <si>
    <t>Long-Term Disability Contribution</t>
  </si>
  <si>
    <t>Worker's Compensation Coverage</t>
  </si>
  <si>
    <t>TOTAL FRINGE BENEFITS</t>
  </si>
  <si>
    <t>Social Security/Medicare</t>
  </si>
  <si>
    <t>10 Sick Days per Year</t>
  </si>
  <si>
    <t>Total Fringe Benefits</t>
  </si>
  <si>
    <t xml:space="preserve">TOTAL ANNUAL COMPENSATION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</si>
</sst>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43" fontId="7" fillId="0" borderId="0" xfId="0" applyNumberFormat="1" applyFont="1" applyAlignment="1" applyProtection="1">
      <alignment horizontal="center"/>
      <protection locked="0"/>
    </xf>
    <xf numFmtId="38" fontId="8" fillId="0" borderId="8" xfId="0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38" fontId="10" fillId="2" borderId="11" xfId="0" applyNumberFormat="1" applyFont="1" applyFill="1" applyBorder="1"/>
    <xf numFmtId="0" fontId="0" fillId="0" borderId="9" xfId="0" applyBorder="1"/>
    <xf numFmtId="164" fontId="0" fillId="2" borderId="11" xfId="1" applyNumberFormat="1" applyFont="1" applyFill="1" applyBorder="1" applyProtection="1"/>
    <xf numFmtId="0" fontId="9" fillId="0" borderId="0" xfId="0" applyFont="1" applyAlignment="1" applyProtection="1">
      <alignment horizontal="center"/>
      <protection locked="0"/>
    </xf>
    <xf numFmtId="38" fontId="10" fillId="0" borderId="8" xfId="0" applyNumberFormat="1" applyFont="1" applyBorder="1"/>
    <xf numFmtId="0" fontId="0" fillId="0" borderId="7" xfId="0" applyBorder="1"/>
    <xf numFmtId="164" fontId="0" fillId="0" borderId="8" xfId="1" applyNumberFormat="1" applyFont="1" applyBorder="1" applyProtection="1"/>
    <xf numFmtId="0" fontId="9" fillId="3" borderId="11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38" fontId="9" fillId="2" borderId="11" xfId="0" applyNumberFormat="1" applyFont="1" applyFill="1" applyBorder="1"/>
    <xf numFmtId="0" fontId="2" fillId="0" borderId="9" xfId="0" applyFont="1" applyBorder="1"/>
    <xf numFmtId="164" fontId="2" fillId="2" borderId="11" xfId="1" applyNumberFormat="1" applyFont="1" applyFill="1" applyBorder="1" applyProtection="1"/>
    <xf numFmtId="0" fontId="9" fillId="0" borderId="3" xfId="0" applyFont="1" applyBorder="1" applyAlignment="1" applyProtection="1">
      <alignment horizontal="center"/>
      <protection locked="0"/>
    </xf>
    <xf numFmtId="38" fontId="10" fillId="0" borderId="12" xfId="0" applyNumberFormat="1" applyFont="1" applyBorder="1" applyProtection="1">
      <protection locked="0"/>
    </xf>
    <xf numFmtId="0" fontId="0" fillId="0" borderId="2" xfId="0" applyBorder="1"/>
    <xf numFmtId="164" fontId="0" fillId="0" borderId="12" xfId="1" applyNumberFormat="1" applyFont="1" applyBorder="1" applyProtection="1"/>
    <xf numFmtId="0" fontId="9" fillId="0" borderId="5" xfId="0" applyFont="1" applyBorder="1" applyAlignment="1" applyProtection="1">
      <alignment horizontal="center"/>
      <protection locked="0"/>
    </xf>
    <xf numFmtId="38" fontId="10" fillId="0" borderId="6" xfId="0" applyNumberFormat="1" applyFont="1" applyBorder="1" applyProtection="1">
      <protection locked="0"/>
    </xf>
    <xf numFmtId="0" fontId="0" fillId="0" borderId="4" xfId="0" applyBorder="1"/>
    <xf numFmtId="164" fontId="0" fillId="0" borderId="6" xfId="1" applyNumberFormat="1" applyFont="1" applyBorder="1" applyProtection="1"/>
    <xf numFmtId="38" fontId="10" fillId="0" borderId="8" xfId="0" applyNumberFormat="1" applyFont="1" applyBorder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1" xfId="0" applyBorder="1"/>
    <xf numFmtId="164" fontId="0" fillId="0" borderId="0" xfId="1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164" fontId="0" fillId="4" borderId="11" xfId="1" applyNumberFormat="1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164" fontId="0" fillId="0" borderId="12" xfId="1" applyNumberFormat="1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38" fontId="12" fillId="0" borderId="0" xfId="0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0" fontId="13" fillId="0" borderId="0" xfId="0" applyFont="1" applyProtection="1">
      <protection locked="0"/>
    </xf>
    <xf numFmtId="38" fontId="13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8" fontId="14" fillId="0" borderId="0" xfId="0" applyNumberFormat="1" applyFont="1" applyProtection="1">
      <protection locked="0"/>
    </xf>
    <xf numFmtId="38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3635-ECA5-43EE-84D7-808D9296820A}">
  <dimension ref="A1:F635"/>
  <sheetViews>
    <sheetView tabSelected="1" topLeftCell="B1" workbookViewId="0">
      <selection activeCell="B1" sqref="B1:F1"/>
    </sheetView>
  </sheetViews>
  <sheetFormatPr defaultRowHeight="15" x14ac:dyDescent="0.25"/>
  <cols>
    <col min="1" max="1" width="12" style="1" hidden="1" customWidth="1"/>
    <col min="2" max="2" width="24.7109375" style="1" customWidth="1"/>
    <col min="3" max="3" width="9.140625" style="1"/>
    <col min="4" max="4" width="10.42578125" style="47" bestFit="1" customWidth="1"/>
    <col min="5" max="5" width="35" style="1" customWidth="1"/>
    <col min="6" max="6" width="12.85546875" style="42" customWidth="1"/>
    <col min="7" max="16384" width="9.140625" style="1"/>
  </cols>
  <sheetData>
    <row r="1" spans="1:6" ht="20.65" customHeight="1" x14ac:dyDescent="0.3">
      <c r="A1" s="1" t="s">
        <v>0</v>
      </c>
      <c r="B1" s="48" t="s">
        <v>1</v>
      </c>
      <c r="C1" s="48"/>
      <c r="D1" s="48"/>
      <c r="E1" s="48"/>
      <c r="F1" s="48"/>
    </row>
    <row r="2" spans="1:6" ht="17.25" x14ac:dyDescent="0.3">
      <c r="A2" s="1">
        <f>ROUND((41686*1.07),0)</f>
        <v>44604</v>
      </c>
      <c r="B2" s="48" t="s">
        <v>2</v>
      </c>
      <c r="C2" s="48"/>
      <c r="D2" s="48"/>
      <c r="E2" s="48"/>
      <c r="F2" s="48"/>
    </row>
    <row r="3" spans="1:6" ht="17.25" x14ac:dyDescent="0.3">
      <c r="A3" s="2" t="s">
        <v>3</v>
      </c>
      <c r="B3" s="49" t="s">
        <v>4</v>
      </c>
      <c r="C3" s="50"/>
      <c r="D3" s="50"/>
      <c r="E3" s="50"/>
      <c r="F3" s="50"/>
    </row>
    <row r="4" spans="1:6" ht="18.75" x14ac:dyDescent="0.3">
      <c r="A4" s="3">
        <v>687</v>
      </c>
      <c r="B4" s="4"/>
      <c r="C4" s="51"/>
      <c r="D4" s="52"/>
      <c r="E4" s="4"/>
      <c r="F4" s="5"/>
    </row>
    <row r="5" spans="1:6" ht="18" customHeight="1" x14ac:dyDescent="0.25">
      <c r="A5" s="4" t="s">
        <v>5</v>
      </c>
      <c r="B5" s="53" t="s">
        <v>6</v>
      </c>
      <c r="C5" s="54"/>
      <c r="D5" s="55"/>
      <c r="E5" s="56" t="s">
        <v>7</v>
      </c>
      <c r="F5" s="57"/>
    </row>
    <row r="6" spans="1:6" x14ac:dyDescent="0.25">
      <c r="A6" s="3">
        <v>1500</v>
      </c>
      <c r="B6" s="58" t="s">
        <v>8</v>
      </c>
      <c r="C6" s="59"/>
      <c r="D6" s="60"/>
      <c r="E6" s="58" t="s">
        <v>9</v>
      </c>
      <c r="F6" s="60"/>
    </row>
    <row r="7" spans="1:6" x14ac:dyDescent="0.25">
      <c r="A7" s="4" t="s">
        <v>10</v>
      </c>
      <c r="B7" s="6"/>
      <c r="C7" s="7"/>
      <c r="D7" s="8"/>
      <c r="E7" s="6"/>
      <c r="F7" s="9"/>
    </row>
    <row r="8" spans="1:6" x14ac:dyDescent="0.25">
      <c r="A8" s="6" t="s">
        <v>11</v>
      </c>
      <c r="B8" s="10" t="s">
        <v>12</v>
      </c>
      <c r="C8" s="11"/>
      <c r="D8" s="12">
        <f>A2</f>
        <v>44604</v>
      </c>
      <c r="E8" s="13" t="s">
        <v>13</v>
      </c>
      <c r="F8" s="14">
        <v>2663</v>
      </c>
    </row>
    <row r="9" spans="1:6" x14ac:dyDescent="0.25">
      <c r="A9" s="3" t="s">
        <v>14</v>
      </c>
      <c r="B9" s="6"/>
      <c r="C9" s="15"/>
      <c r="D9" s="16"/>
      <c r="E9" s="17"/>
      <c r="F9" s="18"/>
    </row>
    <row r="10" spans="1:6" x14ac:dyDescent="0.25">
      <c r="A10" s="3"/>
      <c r="B10" s="10" t="s">
        <v>15</v>
      </c>
      <c r="C10" s="19">
        <v>0</v>
      </c>
      <c r="D10" s="12">
        <f>IF(C10&gt;=10,6870,C10*687)</f>
        <v>0</v>
      </c>
      <c r="E10" s="17"/>
      <c r="F10" s="18"/>
    </row>
    <row r="11" spans="1:6" x14ac:dyDescent="0.25">
      <c r="B11" s="6"/>
      <c r="C11" s="15"/>
      <c r="D11" s="16"/>
      <c r="E11" s="13" t="s">
        <v>16</v>
      </c>
      <c r="F11" s="14">
        <v>5382</v>
      </c>
    </row>
    <row r="12" spans="1:6" x14ac:dyDescent="0.25">
      <c r="A12" s="4" t="s">
        <v>17</v>
      </c>
      <c r="B12" s="10" t="s">
        <v>10</v>
      </c>
      <c r="C12" s="19" t="s">
        <v>10</v>
      </c>
      <c r="D12" s="12">
        <f>IF(C12="YES",12000,0)</f>
        <v>0</v>
      </c>
      <c r="E12" s="17"/>
      <c r="F12" s="18"/>
    </row>
    <row r="13" spans="1:6" x14ac:dyDescent="0.25">
      <c r="A13" s="6" t="s">
        <v>14</v>
      </c>
      <c r="B13" s="6"/>
      <c r="C13" s="15"/>
      <c r="D13" s="16"/>
      <c r="E13" s="17"/>
      <c r="F13" s="18"/>
    </row>
    <row r="14" spans="1:6" x14ac:dyDescent="0.25">
      <c r="A14" s="6" t="s">
        <v>17</v>
      </c>
      <c r="B14" s="10" t="s">
        <v>18</v>
      </c>
      <c r="C14" s="19" t="s">
        <v>14</v>
      </c>
      <c r="D14" s="12">
        <f>IF(C12="YES",0,(IF(C14="MA",A6*3,(IF(C14="MA+12",A6*4,(IF(C14="MA+24",A6*5,(IF(C14="MA+36",A6*6,(IF(C14="MA+48",A6*7,0)))))))))))</f>
        <v>0</v>
      </c>
      <c r="E14" s="13" t="s">
        <v>19</v>
      </c>
      <c r="F14" s="14">
        <v>5325</v>
      </c>
    </row>
    <row r="15" spans="1:6" x14ac:dyDescent="0.25">
      <c r="A15" s="6" t="s">
        <v>20</v>
      </c>
      <c r="B15" s="6"/>
      <c r="C15" s="15"/>
      <c r="D15" s="16"/>
      <c r="E15" s="17"/>
      <c r="F15" s="18"/>
    </row>
    <row r="16" spans="1:6" x14ac:dyDescent="0.25">
      <c r="A16" s="6" t="s">
        <v>21</v>
      </c>
      <c r="B16" s="10" t="s">
        <v>22</v>
      </c>
      <c r="C16" s="19" t="s">
        <v>23</v>
      </c>
      <c r="D16" s="12">
        <f>IF(OR(C12="YES",D14&gt;0),0,(IF(C16="BA+12",A6*1,(IF(C16="BA+24",A6*2,(IF(C16="BA+36",A6*3,(IF(C16="BA+48",A6*4,(IF(C16="BA+60",A6*5,(IF(C16="BA+72",A6*6,(IF(C16="BA+84",A6*7,0)))))))))))))))</f>
        <v>0</v>
      </c>
      <c r="E16" s="17"/>
      <c r="F16" s="18"/>
    </row>
    <row r="17" spans="1:6" x14ac:dyDescent="0.25">
      <c r="A17" s="6" t="s">
        <v>24</v>
      </c>
      <c r="B17" s="6"/>
      <c r="C17" s="15"/>
      <c r="D17" s="16"/>
      <c r="E17" s="17"/>
      <c r="F17" s="18"/>
    </row>
    <row r="18" spans="1:6" x14ac:dyDescent="0.25">
      <c r="A18" s="3" t="s">
        <v>25</v>
      </c>
      <c r="B18" s="20" t="s">
        <v>26</v>
      </c>
      <c r="C18" s="11"/>
      <c r="D18" s="21">
        <f>SUM(D8:D16)</f>
        <v>44604</v>
      </c>
      <c r="E18" s="22" t="s">
        <v>27</v>
      </c>
      <c r="F18" s="23">
        <f>SUM(F8:F17)</f>
        <v>13370</v>
      </c>
    </row>
    <row r="19" spans="1:6" x14ac:dyDescent="0.25">
      <c r="B19" s="3"/>
      <c r="C19" s="24"/>
      <c r="D19" s="25"/>
      <c r="E19" s="26"/>
      <c r="F19" s="27"/>
    </row>
    <row r="20" spans="1:6" x14ac:dyDescent="0.25">
      <c r="A20" s="4" t="s">
        <v>23</v>
      </c>
      <c r="B20" s="4"/>
      <c r="C20" s="28"/>
      <c r="D20" s="29"/>
      <c r="E20" s="30"/>
      <c r="F20" s="31"/>
    </row>
    <row r="21" spans="1:6" x14ac:dyDescent="0.25">
      <c r="A21" s="6" t="s">
        <v>14</v>
      </c>
      <c r="B21" s="56" t="s">
        <v>28</v>
      </c>
      <c r="C21" s="61"/>
      <c r="D21" s="57"/>
      <c r="E21" s="62" t="s">
        <v>29</v>
      </c>
      <c r="F21" s="63"/>
    </row>
    <row r="22" spans="1:6" x14ac:dyDescent="0.25">
      <c r="A22" s="6" t="s">
        <v>23</v>
      </c>
      <c r="B22" s="58" t="s">
        <v>30</v>
      </c>
      <c r="C22" s="59"/>
      <c r="D22" s="60"/>
      <c r="E22" s="17"/>
      <c r="F22" s="18"/>
    </row>
    <row r="23" spans="1:6" x14ac:dyDescent="0.25">
      <c r="A23" s="6" t="s">
        <v>31</v>
      </c>
      <c r="B23" s="6"/>
      <c r="C23" s="15"/>
      <c r="D23" s="32"/>
      <c r="E23" s="17"/>
      <c r="F23" s="18"/>
    </row>
    <row r="24" spans="1:6" x14ac:dyDescent="0.25">
      <c r="A24" s="6" t="s">
        <v>32</v>
      </c>
      <c r="B24" s="10" t="s">
        <v>33</v>
      </c>
      <c r="C24" s="33"/>
      <c r="D24" s="12">
        <v>7745</v>
      </c>
      <c r="E24" s="34" t="s">
        <v>26</v>
      </c>
      <c r="F24" s="14">
        <f>D18</f>
        <v>44604</v>
      </c>
    </row>
    <row r="25" spans="1:6" x14ac:dyDescent="0.25">
      <c r="A25" s="6" t="s">
        <v>34</v>
      </c>
      <c r="B25" s="10" t="s">
        <v>35</v>
      </c>
      <c r="C25" s="33"/>
      <c r="D25" s="12">
        <v>503</v>
      </c>
      <c r="E25" s="17"/>
      <c r="F25" s="18"/>
    </row>
    <row r="26" spans="1:6" x14ac:dyDescent="0.25">
      <c r="A26" s="6" t="s">
        <v>36</v>
      </c>
      <c r="B26" s="10" t="s">
        <v>37</v>
      </c>
      <c r="C26" s="33"/>
      <c r="D26" s="12">
        <v>72</v>
      </c>
      <c r="E26" s="34" t="s">
        <v>38</v>
      </c>
      <c r="F26" s="14">
        <f>F18</f>
        <v>13370</v>
      </c>
    </row>
    <row r="27" spans="1:6" x14ac:dyDescent="0.25">
      <c r="A27" s="6" t="s">
        <v>39</v>
      </c>
      <c r="B27" s="10" t="s">
        <v>40</v>
      </c>
      <c r="C27" s="33"/>
      <c r="D27" s="12">
        <v>72</v>
      </c>
      <c r="F27" s="35"/>
    </row>
    <row r="28" spans="1:6" x14ac:dyDescent="0.25">
      <c r="A28" s="6" t="s">
        <v>41</v>
      </c>
      <c r="B28" s="10" t="s">
        <v>42</v>
      </c>
      <c r="C28" s="33"/>
      <c r="D28" s="12">
        <f>ROUND(SUM(D18+F18+F28)*0.1203,0)</f>
        <v>6974</v>
      </c>
      <c r="E28" s="36" t="s">
        <v>43</v>
      </c>
      <c r="F28" s="37"/>
    </row>
    <row r="29" spans="1:6" x14ac:dyDescent="0.25">
      <c r="A29" s="3" t="s">
        <v>44</v>
      </c>
      <c r="B29" s="10" t="s">
        <v>45</v>
      </c>
      <c r="C29" s="33"/>
      <c r="D29" s="12">
        <f>ROUND(SUM(D18+F18+F28)*0.0014,0)</f>
        <v>81</v>
      </c>
      <c r="E29" s="6"/>
      <c r="F29" s="9"/>
    </row>
    <row r="30" spans="1:6" x14ac:dyDescent="0.25">
      <c r="B30" s="10" t="s">
        <v>46</v>
      </c>
      <c r="C30" s="33"/>
      <c r="D30" s="12">
        <f>ROUND(SUM(D18+F18+F28)*0.0035,0)</f>
        <v>203</v>
      </c>
      <c r="E30" s="36" t="s">
        <v>47</v>
      </c>
      <c r="F30" s="14">
        <f>D33</f>
        <v>22509</v>
      </c>
    </row>
    <row r="31" spans="1:6" x14ac:dyDescent="0.25">
      <c r="B31" s="10" t="s">
        <v>48</v>
      </c>
      <c r="C31" s="33"/>
      <c r="D31" s="12">
        <f>ROUND(SUM(D18+F18+F28)*0.0765,0)</f>
        <v>4435</v>
      </c>
      <c r="E31" s="6"/>
      <c r="F31" s="18"/>
    </row>
    <row r="32" spans="1:6" x14ac:dyDescent="0.25">
      <c r="B32" s="10" t="s">
        <v>49</v>
      </c>
      <c r="C32" s="33"/>
      <c r="D32" s="12">
        <f>ROUND(SUM(D18/184)*10,0)</f>
        <v>2424</v>
      </c>
      <c r="E32" s="6"/>
      <c r="F32" s="18"/>
    </row>
    <row r="33" spans="2:6" x14ac:dyDescent="0.25">
      <c r="B33" s="20" t="s">
        <v>50</v>
      </c>
      <c r="C33" s="33"/>
      <c r="D33" s="21">
        <f>SUM(D24:D32)</f>
        <v>22509</v>
      </c>
      <c r="E33" s="38" t="s">
        <v>51</v>
      </c>
      <c r="F33" s="23">
        <f>SUM(F24:F32)</f>
        <v>80483</v>
      </c>
    </row>
    <row r="34" spans="2:6" x14ac:dyDescent="0.25">
      <c r="B34" s="3"/>
      <c r="C34" s="24"/>
      <c r="D34" s="25"/>
      <c r="E34" s="3"/>
      <c r="F34" s="39"/>
    </row>
    <row r="35" spans="2:6" x14ac:dyDescent="0.25">
      <c r="C35" s="40"/>
      <c r="D35" s="41"/>
    </row>
    <row r="64" spans="3:4" x14ac:dyDescent="0.25">
      <c r="C64" s="43"/>
      <c r="D64" s="44"/>
    </row>
    <row r="66" spans="3:4" x14ac:dyDescent="0.25">
      <c r="C66" s="43"/>
      <c r="D66" s="44"/>
    </row>
    <row r="67" spans="3:4" x14ac:dyDescent="0.25">
      <c r="C67" s="43"/>
      <c r="D67" s="44"/>
    </row>
    <row r="69" spans="3:4" x14ac:dyDescent="0.25">
      <c r="C69" s="43"/>
      <c r="D69" s="44"/>
    </row>
    <row r="72" spans="3:4" x14ac:dyDescent="0.25">
      <c r="C72" s="45"/>
      <c r="D72" s="46"/>
    </row>
    <row r="74" spans="3:4" x14ac:dyDescent="0.25">
      <c r="C74" s="45"/>
      <c r="D74" s="46"/>
    </row>
    <row r="75" spans="3:4" x14ac:dyDescent="0.25">
      <c r="C75" s="45"/>
      <c r="D75" s="46"/>
    </row>
    <row r="76" spans="3:4" x14ac:dyDescent="0.25">
      <c r="C76" s="45"/>
      <c r="D76" s="46"/>
    </row>
    <row r="99" spans="3:4" x14ac:dyDescent="0.25">
      <c r="C99" s="45"/>
      <c r="D99" s="46"/>
    </row>
    <row r="123" spans="3:4" x14ac:dyDescent="0.25">
      <c r="C123" s="43"/>
      <c r="D123" s="44"/>
    </row>
    <row r="138" spans="3:4" x14ac:dyDescent="0.25">
      <c r="C138" s="43"/>
      <c r="D138" s="44"/>
    </row>
    <row r="467" spans="3:4" x14ac:dyDescent="0.25">
      <c r="C467" s="43"/>
      <c r="D467" s="44"/>
    </row>
    <row r="635" spans="3:4" x14ac:dyDescent="0.25">
      <c r="C635" s="43"/>
      <c r="D635" s="44"/>
    </row>
  </sheetData>
  <sheetProtection algorithmName="SHA-512" hashValue="MYOYSzkMTXBBza5Px/TVEmdOjnd7ETYLysa4zw0UXHJEuvn1Q0ePXZUpl5oICoKN++ECyBbIFbcRTTELGt0p9A==" saltValue="As0zuxtBK1eKEEcrnoXLAQ==" spinCount="100000" sheet="1" objects="1" scenarios="1" selectLockedCells="1"/>
  <mergeCells count="11">
    <mergeCell ref="B6:D6"/>
    <mergeCell ref="E6:F6"/>
    <mergeCell ref="B21:D21"/>
    <mergeCell ref="E21:F21"/>
    <mergeCell ref="B22:D22"/>
    <mergeCell ref="B1:F1"/>
    <mergeCell ref="B2:F2"/>
    <mergeCell ref="B3:F3"/>
    <mergeCell ref="C4:D4"/>
    <mergeCell ref="B5:D5"/>
    <mergeCell ref="E5:F5"/>
  </mergeCells>
  <dataValidations count="3">
    <dataValidation type="list" allowBlank="1" showInputMessage="1" showErrorMessage="1" sqref="C16" xr:uid="{FB553B49-BB62-4A70-8FB3-9D48B3D29EF6}">
      <formula1>$A$21:$A$29</formula1>
    </dataValidation>
    <dataValidation type="list" allowBlank="1" showInputMessage="1" showErrorMessage="1" sqref="C14" xr:uid="{4B597313-8D51-42C0-B51C-B6C2833AA44E}">
      <formula1>$A$13:$A$18</formula1>
    </dataValidation>
    <dataValidation type="list" allowBlank="1" showInputMessage="1" showErrorMessage="1" sqref="C12" xr:uid="{6614FE72-9C6D-49A6-BDB8-2D8171932EA6}">
      <formula1>$A$7:$A$9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6C08F8F45B847A28B2A23B05F7561" ma:contentTypeVersion="10" ma:contentTypeDescription="Create a new document." ma:contentTypeScope="" ma:versionID="47cb3007db33c65924749cb6be9df5ae">
  <xsd:schema xmlns:xsd="http://www.w3.org/2001/XMLSchema" xmlns:xs="http://www.w3.org/2001/XMLSchema" xmlns:p="http://schemas.microsoft.com/office/2006/metadata/properties" xmlns:ns2="cb72a3ba-6160-41ed-812d-5c5ce9d3dde4" targetNamespace="http://schemas.microsoft.com/office/2006/metadata/properties" ma:root="true" ma:fieldsID="2ca21899eb70fbadb75e8f0cff7501b2" ns2:_="">
    <xsd:import namespace="cb72a3ba-6160-41ed-812d-5c5ce9d3dd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2a3ba-6160-41ed-812d-5c5ce9d3d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2AC3C-A64D-440F-AC38-727E0586E15C}"/>
</file>

<file path=customXml/itemProps2.xml><?xml version="1.0" encoding="utf-8"?>
<ds:datastoreItem xmlns:ds="http://schemas.openxmlformats.org/officeDocument/2006/customXml" ds:itemID="{90CB6213-8F13-46E2-BCEC-BC4A79027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Simmons</dc:creator>
  <cp:lastModifiedBy>Jeff Simmons</cp:lastModifiedBy>
  <dcterms:created xsi:type="dcterms:W3CDTF">2022-11-22T13:59:37Z</dcterms:created>
  <dcterms:modified xsi:type="dcterms:W3CDTF">2022-11-22T14:21:50Z</dcterms:modified>
</cp:coreProperties>
</file>